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K27" i="1"/>
  <c r="K33"/>
  <c r="D32"/>
  <c r="D31"/>
  <c r="D23"/>
  <c r="K30"/>
  <c r="K25"/>
  <c r="K26"/>
  <c r="K24"/>
  <c r="K22"/>
  <c r="K21"/>
  <c r="K20"/>
  <c r="K9"/>
  <c r="K10"/>
  <c r="K11"/>
  <c r="K12"/>
  <c r="K13"/>
  <c r="K14"/>
  <c r="K15"/>
  <c r="K16"/>
  <c r="K17"/>
  <c r="K18"/>
  <c r="K19"/>
  <c r="K8"/>
  <c r="K32"/>
  <c r="K31"/>
  <c r="K23"/>
  <c r="H8"/>
  <c r="H21" l="1"/>
  <c r="I21" s="1"/>
  <c r="J21" s="1"/>
  <c r="H22"/>
  <c r="I22" s="1"/>
  <c r="J22" s="1"/>
  <c r="H23"/>
  <c r="I23" s="1"/>
  <c r="J23" s="1"/>
  <c r="H24"/>
  <c r="I24" s="1"/>
  <c r="J24" s="1"/>
  <c r="H36"/>
  <c r="I36" s="1"/>
  <c r="H19"/>
  <c r="I30"/>
  <c r="J30" s="1"/>
  <c r="H32"/>
  <c r="I32" s="1"/>
  <c r="J32" s="1"/>
  <c r="A32"/>
  <c r="H31"/>
  <c r="I31" s="1"/>
  <c r="J31" s="1"/>
  <c r="H9"/>
  <c r="I9" s="1"/>
  <c r="H10"/>
  <c r="H11"/>
  <c r="I11" s="1"/>
  <c r="J11" s="1"/>
  <c r="H12"/>
  <c r="I12"/>
  <c r="J12" s="1"/>
  <c r="H13"/>
  <c r="I13"/>
  <c r="J13" s="1"/>
  <c r="H14"/>
  <c r="H15"/>
  <c r="I15" s="1"/>
  <c r="J15" s="1"/>
  <c r="H16"/>
  <c r="I16" s="1"/>
  <c r="J16" s="1"/>
  <c r="H17"/>
  <c r="I17" s="1"/>
  <c r="J17" s="1"/>
  <c r="H18"/>
  <c r="H20"/>
  <c r="I20" s="1"/>
  <c r="J20" s="1"/>
  <c r="H25"/>
  <c r="I25" s="1"/>
  <c r="J25" s="1"/>
  <c r="H26"/>
  <c r="I18"/>
  <c r="J18" s="1"/>
  <c r="I14"/>
  <c r="J14" s="1"/>
  <c r="I10"/>
  <c r="J10" s="1"/>
  <c r="I26"/>
  <c r="J26" s="1"/>
  <c r="I19"/>
  <c r="J19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I8"/>
  <c r="J8" s="1"/>
  <c r="H27" l="1"/>
  <c r="J33"/>
  <c r="J9"/>
  <c r="I27"/>
  <c r="I33"/>
  <c r="J36"/>
  <c r="J27" l="1"/>
  <c r="J34" s="1"/>
  <c r="K34"/>
  <c r="K37" s="1"/>
  <c r="J37"/>
  <c r="I34"/>
  <c r="G34" l="1"/>
  <c r="G37" s="1"/>
  <c r="I37"/>
</calcChain>
</file>

<file path=xl/sharedStrings.xml><?xml version="1.0" encoding="utf-8"?>
<sst xmlns="http://schemas.openxmlformats.org/spreadsheetml/2006/main" count="101" uniqueCount="63">
  <si>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</si>
  <si>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</si>
  <si>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</si>
  <si>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</si>
  <si>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</si>
  <si>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</si>
  <si>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</si>
  <si>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</si>
  <si>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</si>
  <si>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</si>
  <si>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</si>
  <si>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</si>
  <si>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</si>
  <si>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</si>
  <si>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</si>
  <si>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</si>
  <si>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</si>
  <si>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</si>
  <si>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</si>
  <si>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</si>
  <si>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</si>
  <si>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</si>
  <si>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</si>
  <si>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</si>
  <si>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</si>
  <si>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</si>
  <si>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</si>
  <si>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Аварийное обслуживание, непредвиденные работы (заявочный ремонт)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</si>
  <si>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</si>
  <si>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</si>
  <si>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</si>
  <si>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</si>
  <si>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</si>
  <si>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</si>
  <si>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</si>
  <si>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</si>
  <si>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</si>
  <si>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</si>
  <si>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</si>
  <si>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</si>
  <si>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</si>
  <si>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</si>
  <si>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</si>
  <si>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</si>
  <si>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</si>
  <si>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</si>
  <si>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Стоимость на 1 кв м об пл</t>
  </si>
  <si>
    <t>г. Рязань ул. Костычева д. 10</t>
  </si>
  <si>
    <t xml:space="preserve">Уборка лестничных площадок и маршей </t>
  </si>
  <si>
    <t>Осмотр технических этажей, чердаков и подвальных помещений</t>
  </si>
  <si>
    <t>Осмотр мест общего пользования</t>
  </si>
  <si>
    <t>постоянно</t>
  </si>
  <si>
    <t>Периодичность</t>
  </si>
  <si>
    <t>Итого:</t>
  </si>
  <si>
    <t>Тариф на 1м2/мес. в руб. без ОДН:</t>
  </si>
  <si>
    <t>КРСОИ</t>
  </si>
  <si>
    <t>3 раза в год-вентканалы в МКД с газовыми приборами, раз в год-в МКД с электроплитами</t>
  </si>
  <si>
    <t>Подметание прилегающей территории , содержание и уборка контейнерных площадок</t>
  </si>
  <si>
    <t xml:space="preserve">Тариф с КРСОИ  </t>
  </si>
  <si>
    <t>Коммунальные ресурсы потребляемые в целях содержания общего имущества в многоквартирном доме (КРСОИ) с 01.07.2024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</si>
  <si>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</si>
  <si>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на 2025г. (Перечень и стоимость работ по содержанию, управлению и текущему ремонту общего имущества МКД)</t>
  </si>
  <si>
    <t xml:space="preserve">Предлагаемый управляющей организацией ООО КА "Ирбис" Перечень работ и услуг, а также расчет платы на содержание, текущий ремонт, управление многоквартирным домом составлен на основании Постановления Админстрации г.Рязани от 26.01.2024г. № 786 и может быть применен с 01.02.2025г. на основании п.4.2 допсоглашения от 01.05.2019г. к Договору управления МКД.    
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</si>
</sst>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4" fillId="0" borderId="0" xfId="0" applyFont="1"/>
    <xf numFmtId="0" fontId="5" fillId="0" borderId="0" xfId="0" applyFont="1" applyFill="1" applyAlignment="1">
      <alignment horizontal="right"/>
    </xf>
    <xf numFmtId="0" fontId="4" fillId="2" borderId="0" xfId="0" applyFont="1" applyFill="1"/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Fill="1" applyBorder="1" applyAlignment="1">
      <alignment horizontal="center"/>
    </xf>
    <xf numFmtId="0" fontId="4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5" fillId="2" borderId="0" xfId="0" applyFont="1" applyFill="1"/>
    <xf numFmtId="0" fontId="6" fillId="0" borderId="0" xfId="0" applyFont="1" applyFill="1"/>
    <xf numFmtId="0" fontId="4" fillId="0" borderId="0" xfId="0" applyFont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right"/>
    </xf>
    <xf numFmtId="2" fontId="6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right"/>
    </xf>
    <xf numFmtId="2" fontId="5" fillId="0" borderId="1" xfId="0" applyNumberFormat="1" applyFont="1" applyFill="1" applyBorder="1"/>
    <xf numFmtId="2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2" fontId="6" fillId="0" borderId="2" xfId="0" applyNumberFormat="1" applyFont="1" applyFill="1" applyBorder="1" applyAlignment="1">
      <alignment horizontal="center" vertical="center"/>
    </xf>
    <xf numFmtId="2" fontId="6" fillId="0" borderId="0" xfId="0" applyNumberFormat="1" applyFont="1" applyFill="1"/>
    <xf numFmtId="4" fontId="4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4" fillId="0" borderId="0" xfId="0" applyFont="1" applyFill="1" applyAlignment="1">
      <alignment horizontal="left"/>
    </xf>
    <xf numFmtId="0" fontId="0" fillId="0" borderId="0" xfId="0" applyAlignment="1"/>
    <xf numFmtId="0" fontId="4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6" fillId="0" borderId="1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right"/>
    </xf>
    <xf numFmtId="164" fontId="6" fillId="0" borderId="7" xfId="0" applyNumberFormat="1" applyFont="1" applyFill="1" applyBorder="1" applyAlignment="1">
      <alignment horizontal="center" vertical="center"/>
    </xf>
    <xf numFmtId="0" fontId="0" fillId="0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4"/>
  <sheetViews>
    <sheetView tabSelected="1" topLeftCell="A22" zoomScale="75" zoomScaleNormal="75" workbookViewId="0">
      <selection activeCell="B42" sqref="B42"/>
    </sheetView>
  </sheetViews>
  <sheetFormatPr defaultColWidth="8.85546875" defaultRowHeight="15.75"/>
  <cols>
    <col min="1" max="1" width="1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24" customWidth="1"/>
    <col min="7" max="7" width="15.28515625" style="24" hidden="1" customWidth="1"/>
    <col min="8" max="9" width="15.5703125" style="1" hidden="1" customWidth="1"/>
    <col min="10" max="10" width="15.28515625" style="34" hidden="1" customWidth="1"/>
    <col min="11" max="11" width="17.140625" style="1" customWidth="1"/>
    <col min="12" max="13" width="9.140625" style="1" customWidth="1"/>
    <col min="14" max="16384" width="8.85546875" style="1"/>
  </cols>
  <sheetData>
    <row r="1" spans="1:12">
      <c r="F1" s="2"/>
      <c r="G1" s="2"/>
      <c r="K1" s="1" t="s">
        <v>60</v>
      </c>
    </row>
    <row r="2" spans="1:12">
      <c r="E2" s="68"/>
      <c r="F2" s="69"/>
      <c r="G2" s="69"/>
      <c r="H2" s="69"/>
      <c r="I2" s="69"/>
      <c r="J2" s="69"/>
      <c r="K2" s="69"/>
      <c r="L2" s="69"/>
    </row>
    <row r="3" spans="1:12" s="3" customFormat="1" ht="18.75" customHeight="1">
      <c r="A3" s="75" t="s">
        <v>61</v>
      </c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1:12" s="3" customFormat="1" ht="32.25" customHeight="1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</row>
    <row r="5" spans="1:12" ht="21" customHeight="1">
      <c r="A5" s="4"/>
      <c r="B5" s="4" t="s">
        <v>47</v>
      </c>
      <c r="C5" s="4" t="s">
        <v>0</v>
      </c>
      <c r="D5" s="5">
        <v>9456.7000000000007</v>
      </c>
      <c r="E5" s="5">
        <v>9456.7000000000007</v>
      </c>
      <c r="F5" s="6"/>
      <c r="G5" s="6"/>
      <c r="H5" s="7"/>
      <c r="I5" s="7"/>
    </row>
    <row r="6" spans="1:12" ht="20.25" customHeight="1">
      <c r="A6" s="76" t="s">
        <v>1</v>
      </c>
      <c r="B6" s="76"/>
      <c r="C6" s="76"/>
      <c r="D6" s="76"/>
      <c r="E6" s="76"/>
      <c r="F6" s="76"/>
      <c r="G6" s="76"/>
      <c r="H6" s="76"/>
      <c r="I6" s="76"/>
    </row>
    <row r="7" spans="1:12" ht="53.45" customHeight="1">
      <c r="A7" s="8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9" t="s">
        <v>52</v>
      </c>
      <c r="G7" s="10"/>
      <c r="H7" s="10" t="s">
        <v>8</v>
      </c>
      <c r="I7" s="25" t="s">
        <v>7</v>
      </c>
      <c r="J7" s="30" t="s">
        <v>46</v>
      </c>
      <c r="K7" s="30" t="s">
        <v>46</v>
      </c>
      <c r="L7" s="26"/>
    </row>
    <row r="8" spans="1:12" ht="63">
      <c r="A8" s="8">
        <v>1</v>
      </c>
      <c r="B8" s="11" t="s">
        <v>12</v>
      </c>
      <c r="C8" s="8" t="s">
        <v>13</v>
      </c>
      <c r="D8" s="12">
        <v>0.33</v>
      </c>
      <c r="E8" s="12">
        <v>9456.7000000000007</v>
      </c>
      <c r="F8" s="9" t="s">
        <v>14</v>
      </c>
      <c r="G8" s="9">
        <v>12</v>
      </c>
      <c r="H8" s="13">
        <f t="shared" ref="H8:H26" si="0">D8*E8</f>
        <v>3120.7110000000002</v>
      </c>
      <c r="I8" s="13">
        <f t="shared" ref="I8:I26" si="1">H8*G8</f>
        <v>37448.532000000007</v>
      </c>
      <c r="J8" s="35">
        <f>I8/G8/E8</f>
        <v>0.33000000000000007</v>
      </c>
      <c r="K8" s="39">
        <f>J8*1.04*1.092*1.072*1.12</f>
        <v>0.44996913561600022</v>
      </c>
    </row>
    <row r="9" spans="1:12" ht="63">
      <c r="A9" s="8">
        <f t="shared" ref="A9:A26" si="2">A8+1</f>
        <v>2</v>
      </c>
      <c r="B9" s="28" t="s">
        <v>49</v>
      </c>
      <c r="C9" s="8" t="s">
        <v>13</v>
      </c>
      <c r="D9" s="12">
        <v>0.08</v>
      </c>
      <c r="E9" s="12">
        <v>9456.7000000000007</v>
      </c>
      <c r="F9" s="9" t="s">
        <v>14</v>
      </c>
      <c r="G9" s="9">
        <v>12</v>
      </c>
      <c r="H9" s="13">
        <f t="shared" si="0"/>
        <v>756.53600000000006</v>
      </c>
      <c r="I9" s="13">
        <f t="shared" si="1"/>
        <v>9078.4320000000007</v>
      </c>
      <c r="J9" s="35">
        <f t="shared" ref="J9:J26" si="3">I9/G9/E9</f>
        <v>0.08</v>
      </c>
      <c r="K9" s="39">
        <f t="shared" ref="K9:K19" si="4">J9*1.04*1.092*1.072*1.12</f>
        <v>0.10908342681600004</v>
      </c>
    </row>
    <row r="10" spans="1:12" ht="63">
      <c r="A10" s="8">
        <f t="shared" si="2"/>
        <v>3</v>
      </c>
      <c r="B10" s="11" t="s">
        <v>16</v>
      </c>
      <c r="C10" s="8" t="s">
        <v>15</v>
      </c>
      <c r="D10" s="12">
        <v>0.16</v>
      </c>
      <c r="E10" s="12">
        <v>9456.7000000000007</v>
      </c>
      <c r="F10" s="9" t="s">
        <v>14</v>
      </c>
      <c r="G10" s="9">
        <v>12</v>
      </c>
      <c r="H10" s="13">
        <f t="shared" si="0"/>
        <v>1513.0720000000001</v>
      </c>
      <c r="I10" s="13">
        <f t="shared" si="1"/>
        <v>18156.864000000001</v>
      </c>
      <c r="J10" s="35">
        <f t="shared" si="3"/>
        <v>0.16</v>
      </c>
      <c r="K10" s="39">
        <f t="shared" si="4"/>
        <v>0.21816685363200009</v>
      </c>
    </row>
    <row r="11" spans="1:12" ht="30" customHeight="1">
      <c r="A11" s="8">
        <f t="shared" si="2"/>
        <v>4</v>
      </c>
      <c r="B11" s="11" t="s">
        <v>17</v>
      </c>
      <c r="C11" s="8" t="s">
        <v>18</v>
      </c>
      <c r="D11" s="12">
        <v>7.0000000000000007E-2</v>
      </c>
      <c r="E11" s="12">
        <v>9456.7000000000007</v>
      </c>
      <c r="F11" s="9" t="s">
        <v>14</v>
      </c>
      <c r="G11" s="9">
        <v>12</v>
      </c>
      <c r="H11" s="13">
        <f t="shared" si="0"/>
        <v>661.96900000000016</v>
      </c>
      <c r="I11" s="13">
        <f t="shared" si="1"/>
        <v>7943.6280000000024</v>
      </c>
      <c r="J11" s="35">
        <f t="shared" si="3"/>
        <v>7.0000000000000007E-2</v>
      </c>
      <c r="K11" s="39">
        <f t="shared" si="4"/>
        <v>9.5447998464000025E-2</v>
      </c>
    </row>
    <row r="12" spans="1:12" ht="78.75">
      <c r="A12" s="8">
        <f t="shared" si="2"/>
        <v>5</v>
      </c>
      <c r="B12" s="11" t="s">
        <v>19</v>
      </c>
      <c r="C12" s="8" t="s">
        <v>20</v>
      </c>
      <c r="D12" s="12">
        <v>0.04</v>
      </c>
      <c r="E12" s="12">
        <v>9456.7000000000007</v>
      </c>
      <c r="F12" s="9" t="s">
        <v>14</v>
      </c>
      <c r="G12" s="9">
        <v>12</v>
      </c>
      <c r="H12" s="13">
        <f t="shared" si="0"/>
        <v>378.26800000000003</v>
      </c>
      <c r="I12" s="13">
        <f t="shared" si="1"/>
        <v>4539.2160000000003</v>
      </c>
      <c r="J12" s="35">
        <f t="shared" si="3"/>
        <v>0.04</v>
      </c>
      <c r="K12" s="39">
        <f t="shared" si="4"/>
        <v>5.4541713408000021E-2</v>
      </c>
    </row>
    <row r="13" spans="1:12" ht="63">
      <c r="A13" s="8">
        <f t="shared" si="2"/>
        <v>6</v>
      </c>
      <c r="B13" s="11" t="s">
        <v>22</v>
      </c>
      <c r="C13" s="8" t="s">
        <v>23</v>
      </c>
      <c r="D13" s="12">
        <v>0.2</v>
      </c>
      <c r="E13" s="12">
        <v>9456.7000000000007</v>
      </c>
      <c r="F13" s="9" t="s">
        <v>14</v>
      </c>
      <c r="G13" s="9">
        <v>12</v>
      </c>
      <c r="H13" s="13">
        <f t="shared" si="0"/>
        <v>1891.3400000000001</v>
      </c>
      <c r="I13" s="13">
        <f t="shared" si="1"/>
        <v>22696.080000000002</v>
      </c>
      <c r="J13" s="35">
        <f t="shared" si="3"/>
        <v>0.2</v>
      </c>
      <c r="K13" s="39">
        <f t="shared" si="4"/>
        <v>0.27270856704000007</v>
      </c>
    </row>
    <row r="14" spans="1:12" ht="63">
      <c r="A14" s="8">
        <f t="shared" si="2"/>
        <v>7</v>
      </c>
      <c r="B14" s="28" t="s">
        <v>50</v>
      </c>
      <c r="C14" s="8" t="s">
        <v>25</v>
      </c>
      <c r="D14" s="12">
        <v>0.18000000000000002</v>
      </c>
      <c r="E14" s="12">
        <v>9456.7000000000007</v>
      </c>
      <c r="F14" s="9" t="s">
        <v>14</v>
      </c>
      <c r="G14" s="9">
        <v>12</v>
      </c>
      <c r="H14" s="13">
        <f t="shared" si="0"/>
        <v>1702.2060000000004</v>
      </c>
      <c r="I14" s="13">
        <f t="shared" si="1"/>
        <v>20426.472000000005</v>
      </c>
      <c r="J14" s="35">
        <f t="shared" si="3"/>
        <v>0.18000000000000002</v>
      </c>
      <c r="K14" s="39">
        <f t="shared" si="4"/>
        <v>0.24543771033600012</v>
      </c>
    </row>
    <row r="15" spans="1:12" ht="63">
      <c r="A15" s="8">
        <f t="shared" si="2"/>
        <v>8</v>
      </c>
      <c r="B15" s="11" t="s">
        <v>26</v>
      </c>
      <c r="C15" s="8" t="s">
        <v>25</v>
      </c>
      <c r="D15" s="12">
        <v>0.19</v>
      </c>
      <c r="E15" s="12">
        <v>9456.7000000000007</v>
      </c>
      <c r="F15" s="9" t="s">
        <v>14</v>
      </c>
      <c r="G15" s="9">
        <v>12</v>
      </c>
      <c r="H15" s="13">
        <f t="shared" si="0"/>
        <v>1796.7730000000001</v>
      </c>
      <c r="I15" s="13">
        <f t="shared" si="1"/>
        <v>21561.276000000002</v>
      </c>
      <c r="J15" s="35">
        <f t="shared" si="3"/>
        <v>0.19</v>
      </c>
      <c r="K15" s="39">
        <f t="shared" si="4"/>
        <v>0.25907313868800003</v>
      </c>
    </row>
    <row r="16" spans="1:12" ht="33" customHeight="1">
      <c r="A16" s="8">
        <f t="shared" si="2"/>
        <v>9</v>
      </c>
      <c r="B16" s="11" t="s">
        <v>27</v>
      </c>
      <c r="C16" s="8" t="s">
        <v>13</v>
      </c>
      <c r="D16" s="12">
        <v>0.52</v>
      </c>
      <c r="E16" s="12">
        <v>9456.7000000000007</v>
      </c>
      <c r="F16" s="14" t="s">
        <v>51</v>
      </c>
      <c r="G16" s="9">
        <v>12</v>
      </c>
      <c r="H16" s="13">
        <f t="shared" si="0"/>
        <v>4917.4840000000004</v>
      </c>
      <c r="I16" s="13">
        <f t="shared" si="1"/>
        <v>59009.808000000005</v>
      </c>
      <c r="J16" s="35">
        <f t="shared" si="3"/>
        <v>0.52</v>
      </c>
      <c r="K16" s="39">
        <f t="shared" si="4"/>
        <v>0.70904227430400024</v>
      </c>
    </row>
    <row r="17" spans="1:12" ht="33" customHeight="1">
      <c r="A17" s="8">
        <f t="shared" si="2"/>
        <v>10</v>
      </c>
      <c r="B17" s="11" t="s">
        <v>28</v>
      </c>
      <c r="C17" s="8" t="s">
        <v>13</v>
      </c>
      <c r="D17" s="12">
        <v>0.44</v>
      </c>
      <c r="E17" s="12">
        <v>9456.7000000000007</v>
      </c>
      <c r="F17" s="14" t="s">
        <v>51</v>
      </c>
      <c r="G17" s="9">
        <v>12</v>
      </c>
      <c r="H17" s="13">
        <f t="shared" si="0"/>
        <v>4160.9480000000003</v>
      </c>
      <c r="I17" s="13">
        <f t="shared" si="1"/>
        <v>49931.376000000004</v>
      </c>
      <c r="J17" s="35">
        <f t="shared" si="3"/>
        <v>0.44</v>
      </c>
      <c r="K17" s="39">
        <f t="shared" si="4"/>
        <v>0.59995884748800021</v>
      </c>
    </row>
    <row r="18" spans="1:12" ht="41.25" customHeight="1">
      <c r="A18" s="8">
        <f t="shared" si="2"/>
        <v>11</v>
      </c>
      <c r="B18" s="11" t="s">
        <v>29</v>
      </c>
      <c r="C18" s="8" t="s">
        <v>25</v>
      </c>
      <c r="D18" s="12">
        <v>0.05</v>
      </c>
      <c r="E18" s="12">
        <v>9456.7000000000007</v>
      </c>
      <c r="F18" s="9" t="s">
        <v>30</v>
      </c>
      <c r="G18" s="9">
        <v>12</v>
      </c>
      <c r="H18" s="13">
        <f t="shared" si="0"/>
        <v>472.83500000000004</v>
      </c>
      <c r="I18" s="13">
        <f t="shared" si="1"/>
        <v>5674.02</v>
      </c>
      <c r="J18" s="35">
        <f t="shared" si="3"/>
        <v>0.05</v>
      </c>
      <c r="K18" s="39">
        <f t="shared" si="4"/>
        <v>6.8177141760000018E-2</v>
      </c>
    </row>
    <row r="19" spans="1:12" ht="81.599999999999994" customHeight="1">
      <c r="A19" s="8">
        <f t="shared" si="2"/>
        <v>12</v>
      </c>
      <c r="B19" s="11" t="s">
        <v>31</v>
      </c>
      <c r="C19" s="8" t="s">
        <v>25</v>
      </c>
      <c r="D19" s="12">
        <v>0.08</v>
      </c>
      <c r="E19" s="12">
        <v>9456.7000000000007</v>
      </c>
      <c r="F19" s="9" t="s">
        <v>56</v>
      </c>
      <c r="G19" s="9">
        <v>12</v>
      </c>
      <c r="H19" s="13">
        <f t="shared" si="0"/>
        <v>756.53600000000006</v>
      </c>
      <c r="I19" s="13">
        <f t="shared" si="1"/>
        <v>9078.4320000000007</v>
      </c>
      <c r="J19" s="35">
        <f t="shared" si="3"/>
        <v>0.08</v>
      </c>
      <c r="K19" s="39">
        <f t="shared" si="4"/>
        <v>0.10908342681600004</v>
      </c>
    </row>
    <row r="20" spans="1:12" ht="31.5">
      <c r="A20" s="8">
        <f t="shared" si="2"/>
        <v>13</v>
      </c>
      <c r="B20" s="11" t="s">
        <v>32</v>
      </c>
      <c r="C20" s="8" t="s">
        <v>33</v>
      </c>
      <c r="D20" s="12">
        <v>0.4</v>
      </c>
      <c r="E20" s="12">
        <v>9456.7000000000007</v>
      </c>
      <c r="F20" s="9" t="s">
        <v>21</v>
      </c>
      <c r="G20" s="9">
        <v>12</v>
      </c>
      <c r="H20" s="13">
        <f t="shared" si="0"/>
        <v>3782.6800000000003</v>
      </c>
      <c r="I20" s="13">
        <f t="shared" si="1"/>
        <v>45392.160000000003</v>
      </c>
      <c r="J20" s="35">
        <f t="shared" si="3"/>
        <v>0.4</v>
      </c>
      <c r="K20" s="41">
        <f>(J20*1.04*1.092*1.072+0.11)*1.12</f>
        <v>0.66861713408000012</v>
      </c>
      <c r="L20" s="24"/>
    </row>
    <row r="21" spans="1:12" ht="31.5">
      <c r="A21" s="8">
        <f t="shared" si="2"/>
        <v>14</v>
      </c>
      <c r="B21" s="29" t="s">
        <v>48</v>
      </c>
      <c r="C21" s="8" t="s">
        <v>34</v>
      </c>
      <c r="D21" s="12">
        <v>1.3</v>
      </c>
      <c r="E21" s="12">
        <v>9456.7000000000007</v>
      </c>
      <c r="F21" s="14" t="s">
        <v>51</v>
      </c>
      <c r="G21" s="9">
        <v>12</v>
      </c>
      <c r="H21" s="13">
        <f t="shared" si="0"/>
        <v>12293.710000000001</v>
      </c>
      <c r="I21" s="13">
        <f t="shared" si="1"/>
        <v>147524.52000000002</v>
      </c>
      <c r="J21" s="35">
        <f t="shared" si="3"/>
        <v>1.3</v>
      </c>
      <c r="K21" s="39">
        <f>J21*1.04*1.092*1.072*1.12</f>
        <v>1.7726056857600003</v>
      </c>
    </row>
    <row r="22" spans="1:12" ht="47.25">
      <c r="A22" s="8">
        <f t="shared" si="2"/>
        <v>15</v>
      </c>
      <c r="B22" s="29" t="s">
        <v>57</v>
      </c>
      <c r="C22" s="8" t="s">
        <v>35</v>
      </c>
      <c r="D22" s="12">
        <v>2.3000000000000003</v>
      </c>
      <c r="E22" s="12">
        <v>9456.7000000000007</v>
      </c>
      <c r="F22" s="9" t="s">
        <v>36</v>
      </c>
      <c r="G22" s="9">
        <v>12</v>
      </c>
      <c r="H22" s="13">
        <f t="shared" si="0"/>
        <v>21750.410000000003</v>
      </c>
      <c r="I22" s="13">
        <f t="shared" si="1"/>
        <v>261004.92000000004</v>
      </c>
      <c r="J22" s="35">
        <f t="shared" si="3"/>
        <v>2.3000000000000003</v>
      </c>
      <c r="K22" s="39">
        <f>J22*1.04*1.092*1.072*1.12</f>
        <v>3.1361485209600009</v>
      </c>
    </row>
    <row r="23" spans="1:12" ht="31.5">
      <c r="A23" s="8">
        <f t="shared" si="2"/>
        <v>16</v>
      </c>
      <c r="B23" s="15" t="s">
        <v>37</v>
      </c>
      <c r="C23" s="16" t="s">
        <v>38</v>
      </c>
      <c r="D23" s="40">
        <f>5918.58*1.12</f>
        <v>6628.8096000000005</v>
      </c>
      <c r="E23" s="12">
        <v>4</v>
      </c>
      <c r="F23" s="14" t="s">
        <v>51</v>
      </c>
      <c r="G23" s="14">
        <v>12</v>
      </c>
      <c r="H23" s="13">
        <f t="shared" si="0"/>
        <v>26515.238400000002</v>
      </c>
      <c r="I23" s="13">
        <f t="shared" si="1"/>
        <v>318182.86080000002</v>
      </c>
      <c r="J23" s="35">
        <f>I23/12/D5</f>
        <v>2.8038574132625547</v>
      </c>
      <c r="K23" s="39">
        <f>D23*E23/E22</f>
        <v>2.8038574132625547</v>
      </c>
    </row>
    <row r="24" spans="1:12">
      <c r="A24" s="8">
        <f t="shared" si="2"/>
        <v>17</v>
      </c>
      <c r="B24" s="15" t="s">
        <v>39</v>
      </c>
      <c r="C24" s="16" t="s">
        <v>13</v>
      </c>
      <c r="D24" s="12">
        <v>1.6400000000000001</v>
      </c>
      <c r="E24" s="12">
        <v>9456.7000000000007</v>
      </c>
      <c r="F24" s="14" t="s">
        <v>51</v>
      </c>
      <c r="G24" s="14">
        <v>12</v>
      </c>
      <c r="H24" s="13">
        <f t="shared" si="0"/>
        <v>15508.988000000003</v>
      </c>
      <c r="I24" s="13">
        <f t="shared" si="1"/>
        <v>186107.85600000003</v>
      </c>
      <c r="J24" s="35">
        <f t="shared" si="3"/>
        <v>1.6400000000000001</v>
      </c>
      <c r="K24" s="39">
        <f>J24*1.04*1.092*1.072*1.12</f>
        <v>2.2362102497280008</v>
      </c>
    </row>
    <row r="25" spans="1:12">
      <c r="A25" s="8">
        <f t="shared" si="2"/>
        <v>18</v>
      </c>
      <c r="B25" s="15" t="s">
        <v>40</v>
      </c>
      <c r="C25" s="16" t="s">
        <v>41</v>
      </c>
      <c r="D25" s="12">
        <v>0.13</v>
      </c>
      <c r="E25" s="12">
        <v>9456.7000000000007</v>
      </c>
      <c r="F25" s="14" t="s">
        <v>51</v>
      </c>
      <c r="G25" s="14">
        <v>12</v>
      </c>
      <c r="H25" s="13">
        <f t="shared" si="0"/>
        <v>1229.3710000000001</v>
      </c>
      <c r="I25" s="13">
        <f t="shared" si="1"/>
        <v>14752.452000000001</v>
      </c>
      <c r="J25" s="35">
        <f t="shared" si="3"/>
        <v>0.13</v>
      </c>
      <c r="K25" s="39">
        <f t="shared" ref="K25:K26" si="5">J25*1.04*1.092*1.072*1.12</f>
        <v>0.17726056857600006</v>
      </c>
    </row>
    <row r="26" spans="1:12" ht="48.75" customHeight="1">
      <c r="A26" s="42">
        <f t="shared" si="2"/>
        <v>19</v>
      </c>
      <c r="B26" s="27" t="s">
        <v>42</v>
      </c>
      <c r="C26" s="43" t="s">
        <v>13</v>
      </c>
      <c r="D26" s="44">
        <v>1.27</v>
      </c>
      <c r="E26" s="44">
        <v>9456.7000000000007</v>
      </c>
      <c r="F26" s="45" t="s">
        <v>51</v>
      </c>
      <c r="G26" s="14">
        <v>12</v>
      </c>
      <c r="H26" s="13">
        <f t="shared" si="0"/>
        <v>12010.009000000002</v>
      </c>
      <c r="I26" s="13">
        <f t="shared" si="1"/>
        <v>144120.10800000001</v>
      </c>
      <c r="J26" s="35">
        <f t="shared" si="3"/>
        <v>1.2699999999999998</v>
      </c>
      <c r="K26" s="39">
        <f t="shared" si="5"/>
        <v>1.7316994007040001</v>
      </c>
    </row>
    <row r="27" spans="1:12" s="31" customFormat="1">
      <c r="A27" s="77" t="s">
        <v>53</v>
      </c>
      <c r="B27" s="77"/>
      <c r="C27" s="77"/>
      <c r="D27" s="77"/>
      <c r="E27" s="77"/>
      <c r="F27" s="77"/>
      <c r="G27" s="46"/>
      <c r="H27" s="47">
        <f>SUM(H8:H26)</f>
        <v>115219.08440000001</v>
      </c>
      <c r="I27" s="47">
        <f>SUM(I8:I26)</f>
        <v>1382629.0128000001</v>
      </c>
      <c r="J27" s="48">
        <f>SUM(J8:J26)</f>
        <v>12.183857413262556</v>
      </c>
      <c r="K27" s="48">
        <f>SUM(K8:K26)-0.01</f>
        <v>15.707089207438559</v>
      </c>
      <c r="L27" s="33"/>
    </row>
    <row r="28" spans="1:12" s="3" customFormat="1">
      <c r="A28" s="71" t="s">
        <v>43</v>
      </c>
      <c r="B28" s="71"/>
      <c r="C28" s="71"/>
      <c r="D28" s="71"/>
      <c r="E28" s="71"/>
      <c r="F28" s="71"/>
      <c r="G28" s="71"/>
      <c r="H28" s="71"/>
      <c r="I28" s="71"/>
      <c r="J28" s="37"/>
      <c r="K28" s="41"/>
      <c r="L28" s="24"/>
    </row>
    <row r="29" spans="1:12" s="3" customFormat="1" ht="56.25" customHeight="1">
      <c r="A29" s="10" t="s">
        <v>2</v>
      </c>
      <c r="B29" s="10" t="s">
        <v>3</v>
      </c>
      <c r="C29" s="10" t="s">
        <v>4</v>
      </c>
      <c r="D29" s="10" t="s">
        <v>5</v>
      </c>
      <c r="E29" s="10" t="s">
        <v>6</v>
      </c>
      <c r="F29" s="9" t="s">
        <v>52</v>
      </c>
      <c r="G29" s="9"/>
      <c r="H29" s="10" t="s">
        <v>8</v>
      </c>
      <c r="I29" s="25" t="s">
        <v>7</v>
      </c>
      <c r="J29" s="30" t="s">
        <v>46</v>
      </c>
      <c r="K29" s="30" t="s">
        <v>46</v>
      </c>
      <c r="L29" s="24"/>
    </row>
    <row r="30" spans="1:12" s="3" customFormat="1" ht="28.15" customHeight="1">
      <c r="A30" s="10">
        <v>1</v>
      </c>
      <c r="B30" s="49" t="s">
        <v>43</v>
      </c>
      <c r="C30" s="50"/>
      <c r="D30" s="51">
        <v>3.91</v>
      </c>
      <c r="E30" s="10">
        <v>9456.7000000000007</v>
      </c>
      <c r="F30" s="9" t="s">
        <v>44</v>
      </c>
      <c r="G30" s="9">
        <v>12</v>
      </c>
      <c r="H30" s="51"/>
      <c r="I30" s="51">
        <f>D30*E30*G30</f>
        <v>443708.36400000006</v>
      </c>
      <c r="J30" s="52">
        <f>I30/G30/E30</f>
        <v>3.9100000000000006</v>
      </c>
      <c r="K30" s="41">
        <f>(J30*1.04*1.092*1.072+0.54)*1.12</f>
        <v>5.9362524856320018</v>
      </c>
      <c r="L30" s="24"/>
    </row>
    <row r="31" spans="1:12" s="3" customFormat="1" ht="36.6" customHeight="1">
      <c r="A31" s="10">
        <v>2</v>
      </c>
      <c r="B31" s="53" t="s">
        <v>9</v>
      </c>
      <c r="C31" s="10" t="s">
        <v>10</v>
      </c>
      <c r="D31" s="40">
        <f>15.97*1.072*1.12</f>
        <v>19.174220800000001</v>
      </c>
      <c r="E31" s="51">
        <v>3600</v>
      </c>
      <c r="F31" s="9" t="s">
        <v>44</v>
      </c>
      <c r="G31" s="9">
        <v>1</v>
      </c>
      <c r="H31" s="51">
        <f>D31*E31</f>
        <v>69027.194879999995</v>
      </c>
      <c r="I31" s="51">
        <f>H31*G31</f>
        <v>69027.194879999995</v>
      </c>
      <c r="J31" s="52">
        <f>I31/12/E30</f>
        <v>0.60827415906182913</v>
      </c>
      <c r="K31" s="41">
        <f>D31*E31/E30/12</f>
        <v>0.60827415906182913</v>
      </c>
      <c r="L31" s="24"/>
    </row>
    <row r="32" spans="1:12" s="3" customFormat="1" ht="34.5" customHeight="1">
      <c r="A32" s="10">
        <f>A31+1</f>
        <v>3</v>
      </c>
      <c r="B32" s="53" t="s">
        <v>11</v>
      </c>
      <c r="C32" s="10" t="s">
        <v>10</v>
      </c>
      <c r="D32" s="40">
        <f>11.52*1.072*1.12</f>
        <v>13.8313728</v>
      </c>
      <c r="E32" s="51">
        <v>3600</v>
      </c>
      <c r="F32" s="9" t="s">
        <v>44</v>
      </c>
      <c r="G32" s="9">
        <v>1</v>
      </c>
      <c r="H32" s="51">
        <f>D32*E32</f>
        <v>49792.942080000001</v>
      </c>
      <c r="I32" s="51">
        <f>H32*G32</f>
        <v>49792.942080000001</v>
      </c>
      <c r="J32" s="52">
        <f>I32/12/E30</f>
        <v>0.43878010722556487</v>
      </c>
      <c r="K32" s="41">
        <f>D32*E32/E30/12</f>
        <v>0.43878010722556487</v>
      </c>
      <c r="L32" s="24"/>
    </row>
    <row r="33" spans="1:12" s="32" customFormat="1">
      <c r="A33" s="77" t="s">
        <v>53</v>
      </c>
      <c r="B33" s="78"/>
      <c r="C33" s="77"/>
      <c r="D33" s="77"/>
      <c r="E33" s="77"/>
      <c r="F33" s="77"/>
      <c r="G33" s="54"/>
      <c r="H33" s="55"/>
      <c r="I33" s="56">
        <f>SUM(I30:I32)</f>
        <v>562528.50095999998</v>
      </c>
      <c r="J33" s="56">
        <f>SUM(J30:J32)</f>
        <v>4.9570542662873942</v>
      </c>
      <c r="K33" s="56">
        <f>SUM(K30:K32)+0.01</f>
        <v>6.9933067519193957</v>
      </c>
      <c r="L33" s="57"/>
    </row>
    <row r="34" spans="1:12" s="31" customFormat="1">
      <c r="A34" s="77" t="s">
        <v>54</v>
      </c>
      <c r="B34" s="77"/>
      <c r="C34" s="77"/>
      <c r="D34" s="77"/>
      <c r="E34" s="77"/>
      <c r="F34" s="77"/>
      <c r="G34" s="58">
        <f>I34/12/E30</f>
        <v>17.140911679549948</v>
      </c>
      <c r="H34" s="47"/>
      <c r="I34" s="47">
        <f>I27+I33</f>
        <v>1945157.51376</v>
      </c>
      <c r="J34" s="48">
        <f>J27+J33</f>
        <v>17.140911679549951</v>
      </c>
      <c r="K34" s="48">
        <f t="shared" ref="K34" si="6">K27+K33</f>
        <v>22.700395959357955</v>
      </c>
      <c r="L34" s="59"/>
    </row>
    <row r="35" spans="1:12" s="33" customFormat="1">
      <c r="A35" s="71" t="s">
        <v>55</v>
      </c>
      <c r="B35" s="71"/>
      <c r="C35" s="71"/>
      <c r="D35" s="71"/>
      <c r="E35" s="71"/>
      <c r="F35" s="71"/>
      <c r="G35" s="71"/>
      <c r="H35" s="71"/>
      <c r="I35" s="71"/>
      <c r="J35" s="36"/>
      <c r="K35" s="79"/>
      <c r="L35" s="80"/>
    </row>
    <row r="36" spans="1:12" s="3" customFormat="1" ht="63">
      <c r="A36" s="25">
        <v>1</v>
      </c>
      <c r="B36" s="53" t="s">
        <v>59</v>
      </c>
      <c r="C36" s="52" t="s">
        <v>13</v>
      </c>
      <c r="D36" s="51">
        <v>1.67</v>
      </c>
      <c r="E36" s="51">
        <v>9456.7000000000007</v>
      </c>
      <c r="F36" s="14" t="s">
        <v>24</v>
      </c>
      <c r="G36" s="14">
        <v>12</v>
      </c>
      <c r="H36" s="13">
        <f>D36*E36</f>
        <v>15792.689</v>
      </c>
      <c r="I36" s="13">
        <f>H36*G36</f>
        <v>189512.26800000001</v>
      </c>
      <c r="J36" s="60">
        <f>I36/G36/E36</f>
        <v>1.67</v>
      </c>
      <c r="K36" s="41">
        <v>2.0699999999999998</v>
      </c>
      <c r="L36" s="24"/>
    </row>
    <row r="37" spans="1:12">
      <c r="A37" s="72" t="s">
        <v>58</v>
      </c>
      <c r="B37" s="73"/>
      <c r="C37" s="73"/>
      <c r="D37" s="73"/>
      <c r="E37" s="73"/>
      <c r="F37" s="74"/>
      <c r="G37" s="61">
        <f>G34+D36</f>
        <v>18.810911679549946</v>
      </c>
      <c r="H37" s="62"/>
      <c r="I37" s="63">
        <f>I36+I34</f>
        <v>2134669.7817600002</v>
      </c>
      <c r="J37" s="64">
        <f>J36+J34</f>
        <v>18.810911679549953</v>
      </c>
      <c r="K37" s="65">
        <f>K34+K36</f>
        <v>24.770395959357955</v>
      </c>
      <c r="L37" s="24"/>
    </row>
    <row r="38" spans="1:12" s="24" customFormat="1" ht="4.5" customHeight="1">
      <c r="A38" s="70"/>
      <c r="B38" s="70"/>
      <c r="C38" s="70"/>
      <c r="D38" s="70"/>
      <c r="E38" s="70"/>
      <c r="F38" s="70"/>
      <c r="G38" s="70"/>
      <c r="H38" s="70"/>
      <c r="I38" s="70"/>
      <c r="J38" s="37"/>
    </row>
    <row r="39" spans="1:12" ht="30" customHeight="1">
      <c r="A39" s="17" t="s">
        <v>45</v>
      </c>
      <c r="B39" s="66" t="s">
        <v>62</v>
      </c>
      <c r="C39" s="66"/>
      <c r="D39" s="66"/>
      <c r="E39" s="66"/>
      <c r="F39" s="66"/>
      <c r="G39" s="66"/>
      <c r="H39" s="66"/>
      <c r="I39" s="66"/>
      <c r="J39" s="67"/>
      <c r="K39" s="67"/>
    </row>
    <row r="40" spans="1:12">
      <c r="A40" s="18"/>
      <c r="B40" s="66"/>
      <c r="C40" s="66"/>
      <c r="D40" s="66"/>
      <c r="E40" s="66"/>
      <c r="F40" s="66"/>
      <c r="G40" s="66"/>
      <c r="H40" s="66"/>
      <c r="I40" s="66"/>
      <c r="J40" s="67"/>
      <c r="K40" s="67"/>
    </row>
    <row r="41" spans="1:12" ht="24" customHeight="1">
      <c r="A41" s="18"/>
      <c r="B41" s="66"/>
      <c r="C41" s="66"/>
      <c r="D41" s="66"/>
      <c r="E41" s="66"/>
      <c r="F41" s="66"/>
      <c r="G41" s="66"/>
      <c r="H41" s="66"/>
      <c r="I41" s="66"/>
      <c r="J41" s="67"/>
      <c r="K41" s="67"/>
    </row>
    <row r="42" spans="1:12">
      <c r="A42" s="18"/>
      <c r="B42" s="18"/>
      <c r="C42" s="18"/>
      <c r="D42" s="18"/>
      <c r="E42" s="18"/>
      <c r="F42" s="19"/>
      <c r="G42" s="19"/>
      <c r="H42" s="18"/>
      <c r="I42" s="18"/>
    </row>
    <row r="43" spans="1:12" s="22" customFormat="1">
      <c r="A43" s="20"/>
      <c r="B43" s="21"/>
      <c r="C43" s="20"/>
      <c r="D43" s="21"/>
      <c r="F43" s="23"/>
      <c r="G43" s="23"/>
      <c r="H43" s="20"/>
      <c r="I43" s="20"/>
      <c r="J43" s="38"/>
    </row>
    <row r="44" spans="1:12" s="22" customFormat="1" ht="37.9" customHeight="1">
      <c r="A44" s="20"/>
      <c r="B44" s="20"/>
      <c r="C44" s="20"/>
      <c r="D44" s="21"/>
      <c r="E44" s="20"/>
      <c r="F44" s="23"/>
      <c r="G44" s="23"/>
      <c r="H44" s="20"/>
      <c r="I44" s="20"/>
      <c r="J44" s="38"/>
    </row>
  </sheetData>
  <mergeCells count="12">
    <mergeCell ref="B39:K41"/>
    <mergeCell ref="E2:L2"/>
    <mergeCell ref="A38:I38"/>
    <mergeCell ref="A28:I28"/>
    <mergeCell ref="A37:F37"/>
    <mergeCell ref="A3:K4"/>
    <mergeCell ref="A6:I6"/>
    <mergeCell ref="A27:F27"/>
    <mergeCell ref="A35:I35"/>
    <mergeCell ref="A33:F33"/>
    <mergeCell ref="A34:F34"/>
    <mergeCell ref="K35:L35"/>
  </mergeCells>
  <printOptions horizontalCentered="1" verticalCentered="1"/>
  <pageMargins left="0" right="0" top="0" bottom="0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2024-10-29T06:31:37Z</dcterms:modified>
</cp:coreProperties>
</file>